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huat\Washington County\Financial Reporting - Documents\Audit FY2024-25\105 Property &amp; Other Taxes\00 Tax Payment to Jurisdictions 24-25\"/>
    </mc:Choice>
  </mc:AlternateContent>
  <xr:revisionPtr revIDLastSave="0" documentId="13_ncr:1_{A57B1B95-9DE3-4626-AA79-1BC44C1C36DF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Total Taxes Receivable" sheetId="10" r:id="rId1"/>
    <sheet name="Certified Collections FY 24-25" sheetId="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0" l="1"/>
  <c r="I10" i="10"/>
  <c r="I9" i="10"/>
  <c r="I8" i="10"/>
  <c r="I7" i="10"/>
  <c r="I6" i="10"/>
  <c r="I5" i="10"/>
  <c r="I4" i="10"/>
  <c r="L4" i="10"/>
  <c r="C19" i="10"/>
  <c r="L19" i="10" l="1"/>
  <c r="J16" i="10"/>
  <c r="K4" i="10" l="1"/>
  <c r="K33" i="7"/>
  <c r="K26" i="7" l="1"/>
  <c r="K5" i="10" l="1"/>
  <c r="L9" i="10"/>
  <c r="K9" i="10"/>
  <c r="L5" i="10" l="1"/>
  <c r="I12" i="10"/>
  <c r="H11" i="10"/>
  <c r="G11" i="10"/>
  <c r="F11" i="10"/>
  <c r="K11" i="10" s="1"/>
  <c r="E11" i="10"/>
  <c r="D11" i="10"/>
  <c r="D16" i="10" s="1"/>
  <c r="B11" i="10"/>
  <c r="I16" i="10" l="1"/>
  <c r="L11" i="10"/>
  <c r="A51" i="10" l="1"/>
  <c r="H16" i="10"/>
  <c r="G16" i="10"/>
  <c r="F16" i="10"/>
  <c r="E16" i="10"/>
  <c r="C16" i="10"/>
  <c r="B16" i="10"/>
  <c r="K12" i="10"/>
  <c r="L12" i="10" s="1"/>
  <c r="K10" i="10"/>
  <c r="L10" i="10" s="1"/>
  <c r="K8" i="10"/>
  <c r="L8" i="10"/>
  <c r="K7" i="10"/>
  <c r="L7" i="10" s="1"/>
  <c r="K6" i="10"/>
  <c r="C14" i="7"/>
  <c r="C17" i="7" s="1"/>
  <c r="K16" i="10" l="1"/>
  <c r="L6" i="10"/>
  <c r="L16" i="10" s="1"/>
  <c r="L21" i="10" s="1"/>
  <c r="C33" i="7" l="1"/>
  <c r="C22" i="7"/>
  <c r="C23" i="7" l="1"/>
  <c r="K20" i="7"/>
  <c r="J22" i="7" l="1"/>
  <c r="I22" i="7"/>
  <c r="H22" i="7"/>
  <c r="G22" i="7"/>
  <c r="F22" i="7"/>
  <c r="E22" i="7"/>
  <c r="D22" i="7"/>
  <c r="K35" i="7"/>
  <c r="K15" i="7"/>
  <c r="K10" i="7"/>
  <c r="K11" i="7"/>
  <c r="K12" i="7"/>
  <c r="K13" i="7"/>
  <c r="J17" i="7"/>
  <c r="I17" i="7"/>
  <c r="H17" i="7"/>
  <c r="G17" i="7"/>
  <c r="F17" i="7"/>
  <c r="E17" i="7"/>
  <c r="D17" i="7"/>
  <c r="K22" i="7" l="1"/>
  <c r="D23" i="7"/>
  <c r="K14" i="7"/>
  <c r="J33" i="7"/>
  <c r="I33" i="7"/>
  <c r="H33" i="7"/>
  <c r="G33" i="7"/>
  <c r="F33" i="7"/>
  <c r="E33" i="7"/>
  <c r="D33" i="7"/>
  <c r="J23" i="7"/>
  <c r="J26" i="7" s="1"/>
  <c r="I23" i="7"/>
  <c r="I26" i="7" s="1"/>
  <c r="I27" i="7" s="1"/>
  <c r="H23" i="7"/>
  <c r="H26" i="7" s="1"/>
  <c r="H27" i="7" s="1"/>
  <c r="G23" i="7"/>
  <c r="G26" i="7" s="1"/>
  <c r="G27" i="7" s="1"/>
  <c r="F23" i="7"/>
  <c r="F26" i="7" s="1"/>
  <c r="F27" i="7" s="1"/>
  <c r="E23" i="7"/>
  <c r="E26" i="7" s="1"/>
  <c r="E27" i="7" s="1"/>
  <c r="D26" i="7"/>
  <c r="D27" i="7" s="1"/>
  <c r="K39" i="7"/>
  <c r="K38" i="7"/>
  <c r="K37" i="7"/>
  <c r="K36" i="7"/>
  <c r="K34" i="7"/>
  <c r="K32" i="7"/>
  <c r="K31" i="7"/>
  <c r="K30" i="7"/>
  <c r="K29" i="7"/>
  <c r="K25" i="7"/>
  <c r="K24" i="7"/>
  <c r="K21" i="7"/>
  <c r="K19" i="7"/>
  <c r="K18" i="7"/>
  <c r="K16" i="7"/>
  <c r="C26" i="7"/>
  <c r="C27" i="7" l="1"/>
  <c r="K23" i="7"/>
  <c r="K17" i="7"/>
</calcChain>
</file>

<file path=xl/sharedStrings.xml><?xml version="1.0" encoding="utf-8"?>
<sst xmlns="http://schemas.openxmlformats.org/spreadsheetml/2006/main" count="120" uniqueCount="99">
  <si>
    <t>ITEM</t>
  </si>
  <si>
    <t>Total For All Years</t>
  </si>
  <si>
    <t>AMOUNT OF TAXES CERTIFIED</t>
  </si>
  <si>
    <t>Prior Years</t>
  </si>
  <si>
    <t>For Office Use Only</t>
  </si>
  <si>
    <t>Date Received</t>
  </si>
  <si>
    <t>Salem, OR  97301-2555</t>
  </si>
  <si>
    <t xml:space="preserve">   Date</t>
  </si>
  <si>
    <t xml:space="preserve">   Title</t>
  </si>
  <si>
    <t xml:space="preserve">                                    Signature                                                 </t>
  </si>
  <si>
    <t>955 Center St., NE</t>
  </si>
  <si>
    <t>__________________________________</t>
  </si>
  <si>
    <t>____________________________________________________</t>
  </si>
  <si>
    <t xml:space="preserve">                            ______________________________________________________________</t>
  </si>
  <si>
    <t>Research Section</t>
  </si>
  <si>
    <t>Oregon Dept. of Revenue</t>
  </si>
  <si>
    <t>Mailing Address:</t>
  </si>
  <si>
    <t>dor.research@oregon.gov</t>
  </si>
  <si>
    <t>Email Address:</t>
  </si>
  <si>
    <t>2018-19</t>
  </si>
  <si>
    <t>2019-20</t>
  </si>
  <si>
    <t>2020-21</t>
  </si>
  <si>
    <t>2021-22</t>
  </si>
  <si>
    <t>2022-23</t>
  </si>
  <si>
    <t>2023-24</t>
  </si>
  <si>
    <t>SUMMARY OF PROPERTY TAX COLLECTIONS FOR FISCAL YEAR ENDING June 30, 2025 (ORS 311.531)</t>
  </si>
  <si>
    <t>2024-25</t>
  </si>
  <si>
    <t>TAXES REMAINING UNCOLLECTED AS OF 6-30-25</t>
  </si>
  <si>
    <t>I certify that these tables are a correct summary of transactions affecting the property tax rolls in fiscal year ending June 30, 2025, and the amounts remaining uncollected as of the same date.</t>
  </si>
  <si>
    <t>1.  Total Amount Certified</t>
  </si>
  <si>
    <t>2.  Real Property</t>
  </si>
  <si>
    <t>3.  Personal Property</t>
  </si>
  <si>
    <t>4.  Centrally Assessed by DOR (i.e. utilities, transportation, etc.)</t>
  </si>
  <si>
    <t>5.  Manufactured Structures</t>
  </si>
  <si>
    <t>6.  Total Amount Certified tax year 2024-25 (total of lines 2–5)</t>
  </si>
  <si>
    <t>7.  Uncollected Balance as of 7-1-24 [including deferred billing credits]</t>
  </si>
  <si>
    <t>8.  Amount Added to Rolls</t>
  </si>
  <si>
    <t>9.  Total of Lines 6–8</t>
  </si>
  <si>
    <t>10.  Personal Property Taxes Cancelled By Order of County Court</t>
  </si>
  <si>
    <t>11.  Real Property Foreclosures</t>
  </si>
  <si>
    <t xml:space="preserve">12.  Destroyed or Damaged Property Taxes Cancelled under ORS 308.425 </t>
  </si>
  <si>
    <t>13.  Other Corrections, Cancellations, etc.</t>
  </si>
  <si>
    <t>16.  Discounts Allowed</t>
  </si>
  <si>
    <t>17.  Total Taxes Collected</t>
  </si>
  <si>
    <t>20.  Real Property</t>
  </si>
  <si>
    <t>21.  Personal Property</t>
  </si>
  <si>
    <t>22.  Centrally Assessed by DOR (i.e. utilities, transportation, etc.)</t>
  </si>
  <si>
    <t>23.  Manufactured Structures</t>
  </si>
  <si>
    <t>25.  Undistributed Tax in Potential Refund Credit Fund (ORS 305.286) as of 6-30-25</t>
  </si>
  <si>
    <t>26.  Undistributed Tax in Appeal Reserve Account (ORS 311.814) as of 6-30-25</t>
  </si>
  <si>
    <t>27.  CATF Interest: 35.12% share from all districts (Tier 1)</t>
  </si>
  <si>
    <t>28.  Additional CATF Interest: Additional 25% From Cities &amp; Special Districts (Tier 2)</t>
  </si>
  <si>
    <t>29.  Interest Distributed to Districts</t>
  </si>
  <si>
    <t>30.  Refund Interest Paid</t>
  </si>
  <si>
    <t>14.  Total (Noncash) Credits (total of lines 10–13)</t>
  </si>
  <si>
    <t>15.  Net Taxes For Collection (line 9 less line 14)</t>
  </si>
  <si>
    <t>18.  Total Remaining Uncollected 6-30-25 (line 15 less line 16 &amp; 17)</t>
  </si>
  <si>
    <t>24.  Total Remaining Uncollected 6-30-25 (total of lines 20-23)</t>
  </si>
  <si>
    <t>19.  Percentage Collected [1.00 minus (line 18 divided by line 15)]</t>
  </si>
  <si>
    <t>Date_____7/29/25________County of___Washington___________Office of___Assessment &amp; Taxation________Contact Person_____Lisa Argyle___________Telephone Number___503-846-3905__________</t>
  </si>
  <si>
    <t>Add (Deduct)</t>
  </si>
  <si>
    <t>Add</t>
  </si>
  <si>
    <t>Balance</t>
  </si>
  <si>
    <t>Current</t>
  </si>
  <si>
    <t>Corrections</t>
  </si>
  <si>
    <t>Property Tax</t>
  </si>
  <si>
    <t>Delq. Interest</t>
  </si>
  <si>
    <t>Tier I Delq Int</t>
  </si>
  <si>
    <t>Tier II Delq Int</t>
  </si>
  <si>
    <t>Total</t>
  </si>
  <si>
    <t>Discounts</t>
  </si>
  <si>
    <t>Interest</t>
  </si>
  <si>
    <t>Fiscal Year</t>
  </si>
  <si>
    <t>Levy</t>
  </si>
  <si>
    <t>&amp; Deductions</t>
  </si>
  <si>
    <t>Distributions</t>
  </si>
  <si>
    <t>Allowed</t>
  </si>
  <si>
    <t>Collected</t>
  </si>
  <si>
    <t>Rounding Adjustments</t>
  </si>
  <si>
    <t>Totals</t>
  </si>
  <si>
    <t>(b)</t>
  </si>
  <si>
    <t>(a)</t>
  </si>
  <si>
    <t xml:space="preserve"> (c)</t>
  </si>
  <si>
    <t>(d)</t>
  </si>
  <si>
    <t xml:space="preserve"> (e)</t>
  </si>
  <si>
    <t xml:space="preserve"> (e1)</t>
  </si>
  <si>
    <t xml:space="preserve"> (e2)</t>
  </si>
  <si>
    <t>(g)</t>
  </si>
  <si>
    <t xml:space="preserve"> (e3)</t>
  </si>
  <si>
    <t>(f)</t>
  </si>
  <si>
    <t>Balance per Certified Tax Collections</t>
  </si>
  <si>
    <t>Variance (s/b 0.00)</t>
  </si>
  <si>
    <t>2017-18 &amp; Prior</t>
  </si>
  <si>
    <t>Tie to 24-25 Sum Final (Potential Refund Credit (PRC)</t>
  </si>
  <si>
    <t>(c1)</t>
  </si>
  <si>
    <t>(c2)</t>
  </si>
  <si>
    <t>(e1)</t>
  </si>
  <si>
    <t>(e2)</t>
  </si>
  <si>
    <t>(e3)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</si>
</sst>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3" formatCode="_(* #,##0.00_);_(* \(#,##0.00\);_(* &quot;-&quot;??_);_(@_)"/>
  </numFmts>
  <fonts count="26" x14ac:knownFonts="1">
    <font>
      <sz val="10"/>
      <name val="MS Sans Serif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7.5"/>
      <name val="Arial"/>
      <family val="2"/>
    </font>
    <font>
      <b/>
      <sz val="10"/>
      <color indexed="8"/>
      <name val="Arial"/>
      <family val="2"/>
    </font>
    <font>
      <b/>
      <sz val="7"/>
      <name val="Arial"/>
      <family val="2"/>
    </font>
    <font>
      <b/>
      <sz val="7.5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MS Sans Serif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2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3" fontId="1" fillId="0" borderId="0"/>
    <xf numFmtId="5" fontId="1" fillId="0" borderId="0"/>
    <xf numFmtId="14" fontId="1" fillId="0" borderId="0"/>
    <xf numFmtId="2" fontId="1" fillId="0" borderId="0"/>
    <xf numFmtId="0" fontId="2" fillId="0" borderId="0"/>
    <xf numFmtId="0" fontId="3" fillId="0" borderId="0"/>
    <xf numFmtId="0" fontId="5" fillId="0" borderId="0"/>
    <xf numFmtId="0" fontId="1" fillId="0" borderId="1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9"/>
    <xf numFmtId="0" fontId="4" fillId="0" borderId="11" xfId="9" applyFont="1" applyBorder="1" applyAlignment="1">
      <alignment horizontal="centerContinuous"/>
    </xf>
    <xf numFmtId="0" fontId="4" fillId="0" borderId="12" xfId="9" applyFont="1" applyBorder="1" applyAlignment="1">
      <alignment horizontal="centerContinuous"/>
    </xf>
    <xf numFmtId="0" fontId="4" fillId="0" borderId="8" xfId="9" applyFont="1" applyBorder="1"/>
    <xf numFmtId="0" fontId="1" fillId="0" borderId="4" xfId="9" applyBorder="1"/>
    <xf numFmtId="0" fontId="7" fillId="0" borderId="0" xfId="9" applyFont="1"/>
    <xf numFmtId="0" fontId="8" fillId="0" borderId="0" xfId="9" applyFont="1"/>
    <xf numFmtId="0" fontId="1" fillId="0" borderId="8" xfId="9" applyBorder="1"/>
    <xf numFmtId="0" fontId="1" fillId="0" borderId="10" xfId="9" applyBorder="1"/>
    <xf numFmtId="0" fontId="1" fillId="0" borderId="13" xfId="9" applyBorder="1"/>
    <xf numFmtId="0" fontId="3" fillId="0" borderId="14" xfId="9" applyFont="1" applyBorder="1" applyAlignment="1">
      <alignment horizontal="center"/>
    </xf>
    <xf numFmtId="0" fontId="3" fillId="0" borderId="2" xfId="9" applyFont="1" applyBorder="1" applyAlignment="1">
      <alignment horizontal="center"/>
    </xf>
    <xf numFmtId="0" fontId="3" fillId="0" borderId="3" xfId="9" applyFont="1" applyBorder="1" applyAlignment="1">
      <alignment horizontal="center"/>
    </xf>
    <xf numFmtId="0" fontId="3" fillId="0" borderId="9" xfId="9" applyFont="1" applyBorder="1" applyAlignment="1">
      <alignment horizontal="center"/>
    </xf>
    <xf numFmtId="0" fontId="1" fillId="2" borderId="5" xfId="9" applyFill="1" applyBorder="1"/>
    <xf numFmtId="0" fontId="1" fillId="2" borderId="6" xfId="9" applyFill="1" applyBorder="1"/>
    <xf numFmtId="0" fontId="1" fillId="0" borderId="9" xfId="9" applyBorder="1"/>
    <xf numFmtId="4" fontId="1" fillId="0" borderId="5" xfId="9" applyNumberFormat="1" applyBorder="1"/>
    <xf numFmtId="4" fontId="1" fillId="2" borderId="5" xfId="9" applyNumberFormat="1" applyFill="1" applyBorder="1"/>
    <xf numFmtId="4" fontId="1" fillId="2" borderId="6" xfId="9" applyNumberFormat="1" applyFill="1" applyBorder="1"/>
    <xf numFmtId="4" fontId="1" fillId="0" borderId="6" xfId="9" applyNumberFormat="1" applyBorder="1"/>
    <xf numFmtId="0" fontId="9" fillId="0" borderId="9" xfId="9" applyFont="1" applyBorder="1"/>
    <xf numFmtId="4" fontId="1" fillId="0" borderId="15" xfId="9" applyNumberFormat="1" applyBorder="1"/>
    <xf numFmtId="0" fontId="1" fillId="0" borderId="16" xfId="9" applyBorder="1"/>
    <xf numFmtId="4" fontId="1" fillId="0" borderId="7" xfId="9" applyNumberFormat="1" applyBorder="1"/>
    <xf numFmtId="4" fontId="1" fillId="0" borderId="17" xfId="9" applyNumberFormat="1" applyBorder="1"/>
    <xf numFmtId="0" fontId="10" fillId="0" borderId="0" xfId="9" applyFont="1"/>
    <xf numFmtId="0" fontId="4" fillId="0" borderId="0" xfId="9" applyFont="1"/>
    <xf numFmtId="0" fontId="8" fillId="0" borderId="0" xfId="9" applyFont="1" applyAlignment="1">
      <alignment horizontal="right"/>
    </xf>
    <xf numFmtId="0" fontId="11" fillId="0" borderId="0" xfId="9" applyFont="1" applyAlignment="1">
      <alignment horizontal="left"/>
    </xf>
    <xf numFmtId="0" fontId="12" fillId="0" borderId="0" xfId="9" applyFont="1"/>
    <xf numFmtId="4" fontId="13" fillId="0" borderId="5" xfId="9" applyNumberFormat="1" applyFont="1" applyBorder="1"/>
    <xf numFmtId="4" fontId="13" fillId="0" borderId="6" xfId="9" applyNumberFormat="1" applyFont="1" applyBorder="1"/>
    <xf numFmtId="10" fontId="1" fillId="0" borderId="0" xfId="9" applyNumberFormat="1"/>
    <xf numFmtId="10" fontId="1" fillId="0" borderId="5" xfId="9" applyNumberFormat="1" applyBorder="1"/>
    <xf numFmtId="0" fontId="14" fillId="0" borderId="0" xfId="9" applyFont="1"/>
    <xf numFmtId="0" fontId="14" fillId="0" borderId="0" xfId="9" applyFont="1" applyAlignment="1">
      <alignment horizontal="center"/>
    </xf>
    <xf numFmtId="0" fontId="15" fillId="0" borderId="0" xfId="9" applyFont="1"/>
    <xf numFmtId="0" fontId="14" fillId="0" borderId="18" xfId="9" applyFont="1" applyBorder="1"/>
    <xf numFmtId="14" fontId="14" fillId="0" borderId="18" xfId="9" applyNumberFormat="1" applyFont="1" applyBorder="1" applyAlignment="1">
      <alignment horizontal="center"/>
    </xf>
    <xf numFmtId="0" fontId="14" fillId="0" borderId="18" xfId="9" applyFont="1" applyBorder="1" applyAlignment="1">
      <alignment horizontal="center"/>
    </xf>
    <xf numFmtId="10" fontId="14" fillId="0" borderId="18" xfId="10" applyNumberFormat="1" applyFont="1" applyFill="1" applyBorder="1" applyAlignment="1">
      <alignment horizontal="center"/>
    </xf>
    <xf numFmtId="14" fontId="14" fillId="0" borderId="0" xfId="9" applyNumberFormat="1" applyFont="1"/>
    <xf numFmtId="0" fontId="16" fillId="0" borderId="0" xfId="9" applyFont="1"/>
    <xf numFmtId="43" fontId="16" fillId="0" borderId="0" xfId="11" applyFont="1" applyFill="1"/>
    <xf numFmtId="0" fontId="17" fillId="0" borderId="0" xfId="9" applyFont="1"/>
    <xf numFmtId="43" fontId="16" fillId="0" borderId="0" xfId="11" applyFont="1"/>
    <xf numFmtId="0" fontId="16" fillId="0" borderId="0" xfId="9" applyFont="1" applyAlignment="1">
      <alignment horizontal="left" indent="1"/>
    </xf>
    <xf numFmtId="0" fontId="14" fillId="0" borderId="0" xfId="9" applyFont="1" applyAlignment="1">
      <alignment horizontal="left" indent="2"/>
    </xf>
    <xf numFmtId="43" fontId="14" fillId="3" borderId="19" xfId="9" applyNumberFormat="1" applyFont="1" applyFill="1" applyBorder="1"/>
    <xf numFmtId="43" fontId="14" fillId="0" borderId="19" xfId="9" applyNumberFormat="1" applyFont="1" applyBorder="1"/>
    <xf numFmtId="43" fontId="14" fillId="4" borderId="19" xfId="9" applyNumberFormat="1" applyFont="1" applyFill="1" applyBorder="1"/>
    <xf numFmtId="43" fontId="14" fillId="0" borderId="0" xfId="9" applyNumberFormat="1" applyFont="1"/>
    <xf numFmtId="43" fontId="16" fillId="0" borderId="0" xfId="9" applyNumberFormat="1" applyFont="1"/>
    <xf numFmtId="0" fontId="18" fillId="0" borderId="0" xfId="9" applyFont="1"/>
    <xf numFmtId="43" fontId="19" fillId="0" borderId="0" xfId="11" applyFont="1" applyFill="1"/>
    <xf numFmtId="43" fontId="19" fillId="0" borderId="0" xfId="11" applyFont="1"/>
    <xf numFmtId="43" fontId="20" fillId="0" borderId="19" xfId="9" applyNumberFormat="1" applyFont="1" applyBorder="1"/>
    <xf numFmtId="43" fontId="17" fillId="0" borderId="0" xfId="9" applyNumberFormat="1" applyFont="1"/>
    <xf numFmtId="4" fontId="22" fillId="0" borderId="15" xfId="9" applyNumberFormat="1" applyFont="1" applyBorder="1"/>
    <xf numFmtId="0" fontId="23" fillId="0" borderId="0" xfId="9" applyFont="1"/>
    <xf numFmtId="0" fontId="23" fillId="0" borderId="0" xfId="0" applyFont="1"/>
    <xf numFmtId="0" fontId="24" fillId="0" borderId="0" xfId="9" applyFont="1"/>
    <xf numFmtId="0" fontId="25" fillId="0" borderId="0" xfId="9" applyFont="1"/>
    <xf numFmtId="43" fontId="16" fillId="0" borderId="0" xfId="12" applyFont="1"/>
    <xf numFmtId="0" fontId="24" fillId="0" borderId="0" xfId="9" applyFont="1" applyAlignment="1">
      <alignment wrapText="1"/>
    </xf>
    <xf numFmtId="0" fontId="6" fillId="0" borderId="0" xfId="9" applyFont="1" applyAlignment="1">
      <alignment horizontal="center"/>
    </xf>
    <xf numFmtId="0" fontId="6" fillId="0" borderId="4" xfId="9" applyFont="1" applyBorder="1" applyAlignment="1">
      <alignment horizontal="center"/>
    </xf>
    <xf numFmtId="0" fontId="4" fillId="0" borderId="0" xfId="9" applyFont="1" applyAlignment="1">
      <alignment horizontal="left"/>
    </xf>
  </cellXfs>
  <cellStyles count="13">
    <cellStyle name="Comma" xfId="12" builtinId="3"/>
    <cellStyle name="Comma 2" xfId="11" xr:uid="{C7A0974D-6382-49EB-A490-F986194DE940}"/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7" xr:uid="{00000000-0005-0000-0000-000007000000}"/>
    <cellStyle name="Normal 2 2" xfId="9" xr:uid="{00000000-0005-0000-0000-000008000000}"/>
    <cellStyle name="Percent 2" xfId="10" xr:uid="{5B344C2B-04A3-4050-A265-8041ABFBEE1F}"/>
    <cellStyle name="Total" xfId="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47</xdr:row>
      <xdr:rowOff>10885</xdr:rowOff>
    </xdr:from>
    <xdr:to>
      <xdr:col>10</xdr:col>
      <xdr:colOff>1458686</xdr:colOff>
      <xdr:row>104</xdr:row>
      <xdr:rowOff>10885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AAFD-B3D2-0F01-7A5F-0261BA72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9002485"/>
          <a:ext cx="15533914" cy="9307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tified Collections FY 24-25"/>
    </sheetNames>
    <sheetDataSet>
      <sheetData sheetId="0">
        <row r="14">
          <cell r="K14">
            <v>1559468939.6700001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73D0-16A7-4A8E-94A3-880E3EE605BD}">
  <sheetPr>
    <pageSetUpPr fitToPage="1"/>
  </sheetPr>
  <dimension ref="A1:O51"/>
  <sheetViews>
    <sheetView tabSelected="1" zoomScale="107" zoomScaleNormal="107" workbookViewId="0">
      <pane ySplit="3" topLeftCell="A4" activePane="bottomLeft" state="frozen"/>
      <selection activeCell="A4" sqref="A4"/>
      <selection pane="bottomLeft" activeCell="H21" sqref="H21"/>
    </sheetView>
  </sheetViews>
  <sheetFormatPr defaultColWidth="9.109375" defaultRowHeight="13.8" x14ac:dyDescent="0.3"/>
  <cols>
    <col min="1" max="1" width="14.6640625" style="46" customWidth="1"/>
    <col min="2" max="2" width="17.33203125" style="46" customWidth="1"/>
    <col min="3" max="3" width="19.33203125" style="46" customWidth="1"/>
    <col min="4" max="4" width="23.33203125" style="46" customWidth="1"/>
    <col min="5" max="5" width="20.33203125" style="46" bestFit="1" customWidth="1"/>
    <col min="6" max="6" width="19.44140625" style="46" bestFit="1" customWidth="1"/>
    <col min="7" max="8" width="17.6640625" style="46" customWidth="1"/>
    <col min="9" max="9" width="19.5546875" style="46" customWidth="1"/>
    <col min="10" max="10" width="22" style="46" bestFit="1" customWidth="1"/>
    <col min="11" max="11" width="16.88671875" style="46" bestFit="1" customWidth="1"/>
    <col min="12" max="12" width="19" style="46" bestFit="1" customWidth="1"/>
    <col min="13" max="16384" width="9.109375" style="46"/>
  </cols>
  <sheetData>
    <row r="1" spans="1:15" s="38" customFormat="1" ht="15.6" x14ac:dyDescent="0.3">
      <c r="A1" s="36"/>
      <c r="B1" s="37"/>
      <c r="C1" s="37"/>
      <c r="D1" s="37" t="s">
        <v>60</v>
      </c>
      <c r="E1" s="37" t="s">
        <v>60</v>
      </c>
      <c r="F1" s="37" t="s">
        <v>60</v>
      </c>
      <c r="G1" s="37" t="s">
        <v>60</v>
      </c>
      <c r="H1" s="37" t="s">
        <v>60</v>
      </c>
      <c r="I1" s="37" t="s">
        <v>60</v>
      </c>
      <c r="J1" s="37" t="s">
        <v>60</v>
      </c>
      <c r="K1" s="37" t="s">
        <v>61</v>
      </c>
      <c r="L1" s="37"/>
      <c r="M1" s="36"/>
      <c r="N1" s="36"/>
      <c r="O1" s="36"/>
    </row>
    <row r="2" spans="1:15" s="38" customFormat="1" ht="15.6" x14ac:dyDescent="0.3">
      <c r="A2" s="36"/>
      <c r="B2" s="37" t="s">
        <v>62</v>
      </c>
      <c r="C2" s="37" t="s">
        <v>63</v>
      </c>
      <c r="D2" s="37" t="s">
        <v>64</v>
      </c>
      <c r="E2" s="37" t="s">
        <v>65</v>
      </c>
      <c r="F2" s="37" t="s">
        <v>66</v>
      </c>
      <c r="G2" s="37" t="s">
        <v>67</v>
      </c>
      <c r="H2" s="37" t="s">
        <v>68</v>
      </c>
      <c r="I2" s="37" t="s">
        <v>69</v>
      </c>
      <c r="J2" s="37" t="s">
        <v>70</v>
      </c>
      <c r="K2" s="37" t="s">
        <v>71</v>
      </c>
      <c r="L2" s="37" t="s">
        <v>62</v>
      </c>
      <c r="M2" s="36"/>
      <c r="N2" s="36"/>
      <c r="O2" s="36"/>
    </row>
    <row r="3" spans="1:15" s="38" customFormat="1" ht="16.2" thickBot="1" x14ac:dyDescent="0.35">
      <c r="A3" s="39" t="s">
        <v>72</v>
      </c>
      <c r="B3" s="40">
        <v>45474</v>
      </c>
      <c r="C3" s="40" t="s">
        <v>73</v>
      </c>
      <c r="D3" s="41" t="s">
        <v>74</v>
      </c>
      <c r="E3" s="41" t="s">
        <v>75</v>
      </c>
      <c r="F3" s="41" t="s">
        <v>75</v>
      </c>
      <c r="G3" s="42">
        <v>0.3009</v>
      </c>
      <c r="H3" s="42">
        <v>0.35759999999999997</v>
      </c>
      <c r="I3" s="41" t="s">
        <v>75</v>
      </c>
      <c r="J3" s="41" t="s">
        <v>76</v>
      </c>
      <c r="K3" s="41" t="s">
        <v>77</v>
      </c>
      <c r="L3" s="40">
        <v>45838</v>
      </c>
      <c r="M3" s="43"/>
      <c r="N3" s="43"/>
      <c r="O3" s="36"/>
    </row>
    <row r="4" spans="1:15" ht="15.6" x14ac:dyDescent="0.3">
      <c r="A4" s="44" t="s">
        <v>26</v>
      </c>
      <c r="B4" s="45"/>
      <c r="C4" s="45">
        <v>1559468939.6699996</v>
      </c>
      <c r="D4" s="56">
        <v>-13546839</v>
      </c>
      <c r="E4" s="56">
        <v>-1488072094.4900002</v>
      </c>
      <c r="F4" s="56">
        <v>-413851.9800000001</v>
      </c>
      <c r="G4" s="56">
        <v>134295.05999999997</v>
      </c>
      <c r="H4" s="56">
        <v>35379.439999999995</v>
      </c>
      <c r="I4" s="45">
        <f t="shared" ref="I4:I11" si="0">SUM(E4:H4)</f>
        <v>-1488316271.9700003</v>
      </c>
      <c r="J4" s="45">
        <v>-42014993.969999999</v>
      </c>
      <c r="K4" s="45">
        <f>-SUM(F4:H4)</f>
        <v>244177.48000000016</v>
      </c>
      <c r="L4" s="45">
        <f>SUM(B4:D4,I4:K4)</f>
        <v>15835012.209999334</v>
      </c>
      <c r="M4" s="44"/>
      <c r="N4" s="44"/>
      <c r="O4" s="44"/>
    </row>
    <row r="5" spans="1:15" ht="15.6" x14ac:dyDescent="0.3">
      <c r="A5" s="44" t="s">
        <v>24</v>
      </c>
      <c r="B5" s="45">
        <v>14391042.25</v>
      </c>
      <c r="C5" s="45"/>
      <c r="D5" s="56">
        <v>-2878783.7</v>
      </c>
      <c r="E5" s="56">
        <v>-6969550.5199999996</v>
      </c>
      <c r="F5" s="56">
        <v>-896795.90000000014</v>
      </c>
      <c r="G5" s="56">
        <v>290460.43</v>
      </c>
      <c r="H5" s="56">
        <v>74493.37</v>
      </c>
      <c r="I5" s="45">
        <f t="shared" si="0"/>
        <v>-7501392.6200000001</v>
      </c>
      <c r="J5" s="45">
        <v>56152.14</v>
      </c>
      <c r="K5" s="45">
        <f>-SUM(F5:H5)</f>
        <v>531842.10000000021</v>
      </c>
      <c r="L5" s="45">
        <f>SUM(B5:D5,I5:K5)</f>
        <v>4598860.1700000009</v>
      </c>
      <c r="M5" s="44"/>
      <c r="N5" s="44"/>
      <c r="O5" s="44"/>
    </row>
    <row r="6" spans="1:15" ht="15.6" x14ac:dyDescent="0.3">
      <c r="A6" s="44" t="s">
        <v>23</v>
      </c>
      <c r="B6" s="45">
        <v>4247896.870000001</v>
      </c>
      <c r="C6" s="45"/>
      <c r="D6" s="56">
        <v>295369.60000000009</v>
      </c>
      <c r="E6" s="56">
        <v>-2123817.6</v>
      </c>
      <c r="F6" s="56">
        <v>-447660.4600000002</v>
      </c>
      <c r="G6" s="56">
        <v>143835.87999999998</v>
      </c>
      <c r="H6" s="56">
        <v>36361.020000000011</v>
      </c>
      <c r="I6" s="45">
        <f t="shared" si="0"/>
        <v>-2391281.1600000006</v>
      </c>
      <c r="J6" s="45">
        <v>5318</v>
      </c>
      <c r="K6" s="45">
        <f t="shared" ref="K6:K12" si="1">-SUM(F6:H6)</f>
        <v>267463.56000000017</v>
      </c>
      <c r="L6" s="45">
        <f t="shared" ref="L6:L8" si="2">SUM(B6:D6,I6:K6)</f>
        <v>2424766.87</v>
      </c>
      <c r="M6" s="44"/>
      <c r="N6" s="44"/>
      <c r="O6" s="44"/>
    </row>
    <row r="7" spans="1:15" ht="15.6" x14ac:dyDescent="0.3">
      <c r="A7" s="44" t="s">
        <v>22</v>
      </c>
      <c r="B7" s="45">
        <v>2073582.18</v>
      </c>
      <c r="C7" s="45"/>
      <c r="D7" s="56">
        <v>108363.70000000004</v>
      </c>
      <c r="E7" s="56">
        <v>-1195331.21</v>
      </c>
      <c r="F7" s="56">
        <v>-459467.72999999986</v>
      </c>
      <c r="G7" s="56">
        <v>146949.77999999994</v>
      </c>
      <c r="H7" s="56">
        <v>36969.560000000005</v>
      </c>
      <c r="I7" s="45">
        <f t="shared" si="0"/>
        <v>-1470879.5999999999</v>
      </c>
      <c r="J7" s="45">
        <v>1092.22</v>
      </c>
      <c r="K7" s="45">
        <f t="shared" si="1"/>
        <v>275548.38999999996</v>
      </c>
      <c r="L7" s="45">
        <f>SUM(B7:D7,I7:K7)</f>
        <v>987706.8899999999</v>
      </c>
      <c r="M7" s="44"/>
      <c r="N7" s="44"/>
      <c r="O7" s="44"/>
    </row>
    <row r="8" spans="1:15" ht="15.6" x14ac:dyDescent="0.3">
      <c r="A8" s="44" t="s">
        <v>21</v>
      </c>
      <c r="B8" s="45">
        <v>857462.5700000003</v>
      </c>
      <c r="C8" s="45"/>
      <c r="D8" s="56">
        <v>-79817.460000000021</v>
      </c>
      <c r="E8" s="56">
        <v>-425874.2300000001</v>
      </c>
      <c r="F8" s="56">
        <v>-268700.93</v>
      </c>
      <c r="G8" s="56">
        <v>85059.77</v>
      </c>
      <c r="H8" s="56">
        <v>21324.879999999997</v>
      </c>
      <c r="I8" s="45">
        <f t="shared" si="0"/>
        <v>-588190.51000000013</v>
      </c>
      <c r="J8" s="45">
        <v>433.12999999999994</v>
      </c>
      <c r="K8" s="45">
        <f>-SUM(F8:H8)</f>
        <v>162316.27999999997</v>
      </c>
      <c r="L8" s="45">
        <f t="shared" si="2"/>
        <v>352204.01000000018</v>
      </c>
      <c r="M8" s="44"/>
      <c r="N8" s="44"/>
      <c r="O8" s="44"/>
    </row>
    <row r="9" spans="1:15" ht="15.6" x14ac:dyDescent="0.3">
      <c r="A9" s="44" t="s">
        <v>20</v>
      </c>
      <c r="B9" s="45">
        <v>390823.25</v>
      </c>
      <c r="C9" s="45"/>
      <c r="D9" s="57">
        <v>-35434.85</v>
      </c>
      <c r="E9" s="57">
        <v>-61985.869999999981</v>
      </c>
      <c r="F9" s="57">
        <v>-58924.859999999993</v>
      </c>
      <c r="G9" s="57">
        <v>17346.090000000004</v>
      </c>
      <c r="H9" s="57">
        <v>4363.33</v>
      </c>
      <c r="I9" s="45">
        <f t="shared" si="0"/>
        <v>-99201.309999999983</v>
      </c>
      <c r="J9" s="47">
        <v>246.13000000000002</v>
      </c>
      <c r="K9" s="45">
        <f>-SUM(F9:H9)</f>
        <v>37215.439999999988</v>
      </c>
      <c r="L9" s="45">
        <f>SUM(B9:D9,I9:K9)</f>
        <v>293648.66000000003</v>
      </c>
      <c r="M9" s="44"/>
      <c r="N9" s="44"/>
      <c r="O9" s="44"/>
    </row>
    <row r="10" spans="1:15" ht="15.6" x14ac:dyDescent="0.3">
      <c r="A10" s="44" t="s">
        <v>19</v>
      </c>
      <c r="B10" s="45">
        <v>201551.20999999996</v>
      </c>
      <c r="C10" s="45"/>
      <c r="D10" s="57">
        <v>-9494.3499999999985</v>
      </c>
      <c r="E10" s="57">
        <v>-39422.25</v>
      </c>
      <c r="F10" s="57">
        <v>-37834.080000000002</v>
      </c>
      <c r="G10" s="57">
        <v>11554.989999999998</v>
      </c>
      <c r="H10" s="57">
        <v>2825.97</v>
      </c>
      <c r="I10" s="45">
        <f t="shared" si="0"/>
        <v>-62875.369999999995</v>
      </c>
      <c r="J10" s="47">
        <v>3</v>
      </c>
      <c r="K10" s="45">
        <f t="shared" si="1"/>
        <v>23453.120000000003</v>
      </c>
      <c r="L10" s="45">
        <f>SUM(B10:D10,I10:K10)</f>
        <v>152637.60999999996</v>
      </c>
      <c r="M10" s="44"/>
      <c r="N10" s="44"/>
      <c r="O10" s="44"/>
    </row>
    <row r="11" spans="1:15" ht="15.6" x14ac:dyDescent="0.3">
      <c r="A11" s="44" t="s">
        <v>92</v>
      </c>
      <c r="B11" s="45">
        <f>90277.35+398852.66</f>
        <v>489130.01</v>
      </c>
      <c r="C11" s="45"/>
      <c r="D11" s="57">
        <f>-1879.28-6789.05</f>
        <v>-8668.33</v>
      </c>
      <c r="E11" s="57">
        <f>-23370.8-17510.41</f>
        <v>-40881.21</v>
      </c>
      <c r="F11" s="57">
        <f>-27299.38-35788.53</f>
        <v>-63087.91</v>
      </c>
      <c r="G11" s="57">
        <f>8858.74+11613.03</f>
        <v>20471.77</v>
      </c>
      <c r="H11" s="57">
        <f>2147.15+2770.53</f>
        <v>4917.68</v>
      </c>
      <c r="I11" s="45">
        <f t="shared" si="0"/>
        <v>-78579.669999999984</v>
      </c>
      <c r="J11" s="47">
        <v>0</v>
      </c>
      <c r="K11" s="45">
        <f>-SUM(F11:H11)</f>
        <v>37698.46</v>
      </c>
      <c r="L11" s="45">
        <f>SUM(B11:D11,I11:K11)</f>
        <v>439580.47000000003</v>
      </c>
      <c r="M11" s="44"/>
      <c r="N11" s="44"/>
      <c r="O11" s="44"/>
    </row>
    <row r="12" spans="1:15" ht="15.6" x14ac:dyDescent="0.3">
      <c r="A12" s="44"/>
      <c r="B12" s="45">
        <v>0</v>
      </c>
      <c r="C12" s="45"/>
      <c r="D12" s="47"/>
      <c r="E12" s="47"/>
      <c r="F12" s="47"/>
      <c r="G12" s="45"/>
      <c r="H12" s="47"/>
      <c r="I12" s="45">
        <f t="shared" ref="I12" si="3">SUM(E12:H12)</f>
        <v>0</v>
      </c>
      <c r="J12" s="47">
        <v>0</v>
      </c>
      <c r="K12" s="45">
        <f t="shared" si="1"/>
        <v>0</v>
      </c>
      <c r="L12" s="45">
        <f>SUM(B12:D12,I12:K12)</f>
        <v>0</v>
      </c>
      <c r="M12" s="44"/>
      <c r="N12" s="44"/>
      <c r="O12" s="44"/>
    </row>
    <row r="13" spans="1:15" ht="15.6" x14ac:dyDescent="0.3">
      <c r="A13" s="44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4"/>
      <c r="N13" s="44"/>
      <c r="O13" s="44"/>
    </row>
    <row r="14" spans="1:15" ht="15.6" x14ac:dyDescent="0.3">
      <c r="A14" s="48" t="s">
        <v>78</v>
      </c>
      <c r="B14" s="47"/>
      <c r="C14" s="47"/>
      <c r="D14" s="47">
        <v>0</v>
      </c>
      <c r="E14" s="47"/>
      <c r="F14" s="47"/>
      <c r="G14" s="47"/>
      <c r="H14" s="47"/>
      <c r="I14" s="47">
        <v>0</v>
      </c>
      <c r="J14" s="47"/>
      <c r="K14" s="47"/>
      <c r="L14" s="47"/>
      <c r="M14" s="44"/>
      <c r="N14" s="44"/>
      <c r="O14" s="44"/>
    </row>
    <row r="15" spans="1:15" ht="15.6" x14ac:dyDescent="0.3">
      <c r="A15" s="44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4"/>
      <c r="N15" s="44"/>
      <c r="O15" s="44"/>
    </row>
    <row r="16" spans="1:15" s="38" customFormat="1" ht="16.2" thickBot="1" x14ac:dyDescent="0.35">
      <c r="A16" s="49" t="s">
        <v>79</v>
      </c>
      <c r="B16" s="50">
        <f>SUM(B4:B15)</f>
        <v>22651488.340000004</v>
      </c>
      <c r="C16" s="50">
        <f t="shared" ref="C16:H16" si="4">SUM(C4:C15)</f>
        <v>1559468939.6699996</v>
      </c>
      <c r="D16" s="50">
        <f>SUM(D4:D15)</f>
        <v>-16155304.390000001</v>
      </c>
      <c r="E16" s="51">
        <f>SUM(E4:E15)</f>
        <v>-1498928957.3800001</v>
      </c>
      <c r="F16" s="51">
        <f>SUM(F4:F15)</f>
        <v>-2646323.8500000006</v>
      </c>
      <c r="G16" s="51">
        <f t="shared" si="4"/>
        <v>849973.7699999999</v>
      </c>
      <c r="H16" s="51">
        <f t="shared" si="4"/>
        <v>216635.25</v>
      </c>
      <c r="I16" s="52">
        <f>SUM(I4:I15)</f>
        <v>-1500508672.21</v>
      </c>
      <c r="J16" s="52">
        <f>SUM(J4:J15)</f>
        <v>-41951749.349999994</v>
      </c>
      <c r="K16" s="52">
        <f>SUM(K4:K15)</f>
        <v>1579714.8300000005</v>
      </c>
      <c r="L16" s="51">
        <f>SUM(L4:L15)</f>
        <v>25084416.889999337</v>
      </c>
      <c r="M16" s="36"/>
      <c r="N16" s="36"/>
      <c r="O16" s="36"/>
    </row>
    <row r="17" spans="1:15" s="64" customFormat="1" ht="16.2" thickTop="1" x14ac:dyDescent="0.3">
      <c r="A17" s="63"/>
      <c r="B17" s="63" t="s">
        <v>80</v>
      </c>
      <c r="C17" s="63" t="s">
        <v>81</v>
      </c>
      <c r="D17" s="63" t="s">
        <v>82</v>
      </c>
      <c r="E17" s="63" t="s">
        <v>83</v>
      </c>
      <c r="F17" s="63" t="s">
        <v>84</v>
      </c>
      <c r="G17" s="63" t="s">
        <v>85</v>
      </c>
      <c r="H17" s="63" t="s">
        <v>86</v>
      </c>
      <c r="I17" s="66"/>
      <c r="J17" s="63" t="s">
        <v>87</v>
      </c>
      <c r="K17" s="63" t="s">
        <v>88</v>
      </c>
      <c r="L17" s="63" t="s">
        <v>89</v>
      </c>
      <c r="M17" s="63"/>
      <c r="N17" s="63"/>
      <c r="O17" s="63"/>
    </row>
    <row r="18" spans="1:15" ht="15.6" x14ac:dyDescent="0.3">
      <c r="A18" s="44"/>
      <c r="B18" s="44"/>
      <c r="C18" s="44"/>
      <c r="D18" s="44"/>
      <c r="E18" s="44"/>
      <c r="F18" s="44"/>
      <c r="G18" s="44"/>
      <c r="H18" s="44"/>
      <c r="I18" s="65"/>
      <c r="J18" s="44"/>
      <c r="K18" s="44"/>
      <c r="L18" s="44"/>
      <c r="M18" s="44"/>
      <c r="N18" s="44"/>
      <c r="O18" s="44"/>
    </row>
    <row r="19" spans="1:15" ht="15.6" x14ac:dyDescent="0.3">
      <c r="A19" s="44"/>
      <c r="B19" s="54"/>
      <c r="C19" s="54">
        <f>C16-'[1]Certified Collections FY 24-25'!$K$14</f>
        <v>0</v>
      </c>
      <c r="D19" s="54"/>
      <c r="E19" s="44"/>
      <c r="F19" s="54"/>
      <c r="G19" s="54"/>
      <c r="H19" s="54"/>
      <c r="I19" s="65"/>
      <c r="J19" s="36" t="s">
        <v>90</v>
      </c>
      <c r="K19" s="44"/>
      <c r="L19" s="53">
        <f>'Certified Collections FY 24-25'!K33</f>
        <v>25084416.860000007</v>
      </c>
      <c r="M19" s="44"/>
      <c r="N19" s="44"/>
      <c r="O19" s="44"/>
    </row>
    <row r="20" spans="1:15" ht="15.6" x14ac:dyDescent="0.3">
      <c r="A20" s="55"/>
      <c r="B20" s="44"/>
      <c r="C20" s="54"/>
      <c r="D20" s="54"/>
      <c r="E20" s="44"/>
      <c r="F20" s="44"/>
      <c r="G20" s="44"/>
      <c r="H20" s="44"/>
      <c r="I20" s="44"/>
      <c r="J20" s="36"/>
      <c r="K20" s="54"/>
      <c r="L20" s="44"/>
      <c r="M20" s="44"/>
      <c r="N20" s="44"/>
      <c r="O20" s="44"/>
    </row>
    <row r="21" spans="1:15" ht="16.2" thickBot="1" x14ac:dyDescent="0.35">
      <c r="A21" s="55"/>
      <c r="B21" s="44"/>
      <c r="C21" s="44"/>
      <c r="D21" s="44"/>
      <c r="E21" s="44"/>
      <c r="F21" s="44"/>
      <c r="G21" s="44"/>
      <c r="H21" s="44"/>
      <c r="I21" s="44"/>
      <c r="J21" s="36" t="s">
        <v>91</v>
      </c>
      <c r="K21" s="44"/>
      <c r="L21" s="58">
        <f>L16-L19</f>
        <v>2.9999330639839172E-2</v>
      </c>
      <c r="M21" s="44"/>
      <c r="N21" s="44"/>
      <c r="O21" s="44"/>
    </row>
    <row r="22" spans="1:15" ht="16.2" thickTop="1" x14ac:dyDescent="0.3">
      <c r="A22" s="44"/>
      <c r="B22" s="36"/>
      <c r="C22" s="54"/>
      <c r="D22" s="44"/>
      <c r="E22" s="44"/>
      <c r="F22" s="44"/>
      <c r="G22" s="44"/>
      <c r="H22" s="44"/>
      <c r="I22" s="54"/>
      <c r="J22" s="44"/>
      <c r="K22" s="44"/>
      <c r="L22" s="44"/>
      <c r="M22" s="44"/>
      <c r="N22" s="44"/>
      <c r="O22" s="44"/>
    </row>
    <row r="23" spans="1:15" ht="1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ht="15" customHeight="1" x14ac:dyDescent="0.3">
      <c r="B24" s="44"/>
      <c r="C24" s="54"/>
      <c r="D24" s="44"/>
      <c r="E24" s="44"/>
      <c r="F24" s="44"/>
      <c r="G24" s="44"/>
      <c r="H24" s="44"/>
      <c r="I24" s="44"/>
      <c r="J24" s="44"/>
      <c r="K24" s="54"/>
      <c r="L24" s="44"/>
      <c r="M24" s="44"/>
      <c r="N24" s="44"/>
      <c r="O24" s="44"/>
    </row>
    <row r="25" spans="1:15" ht="15" customHeight="1" x14ac:dyDescent="0.3"/>
    <row r="26" spans="1:15" ht="15" customHeight="1" x14ac:dyDescent="0.3">
      <c r="B26" s="44"/>
      <c r="C26" s="59"/>
    </row>
    <row r="27" spans="1:15" ht="15" customHeight="1" x14ac:dyDescent="0.3"/>
    <row r="28" spans="1:15" ht="15" customHeight="1" x14ac:dyDescent="0.3">
      <c r="B28" s="44"/>
      <c r="C28" s="59"/>
    </row>
    <row r="29" spans="1:15" ht="15" customHeight="1" x14ac:dyDescent="0.3"/>
    <row r="30" spans="1:15" ht="15" customHeight="1" x14ac:dyDescent="0.3"/>
    <row r="31" spans="1:15" ht="15" customHeight="1" x14ac:dyDescent="0.3"/>
    <row r="51" spans="1:1" ht="15.6" x14ac:dyDescent="0.3">
      <c r="A51" s="44" t="str">
        <f ca="1">CELL("filename")</f>
        <v>C:\Users\yuhuat\Washington County\Financial Reporting - Documents\Audit FY2024-25\105 Property &amp; Other Taxes\00 Tax Payment to Jurisdictions 24-25\[00 FY 2024-25 Property Tax District Receivables Summary Report.xlsx]Total Taxes Receivable</v>
      </c>
    </row>
  </sheetData>
  <pageMargins left="0.25" right="0.25" top="1.25" bottom="0.5" header="0.15" footer="0.25"/>
  <pageSetup scale="59" fitToHeight="0" orientation="landscape" r:id="rId1"/>
  <headerFooter alignWithMargins="0">
    <oddHeader>&amp;C&amp;"Calibri,Bold"WASHINGTON COUNTY, OREGON
Taxes Receivable
at June 30, 2023
&amp;A</oddHeader>
    <oddFooter>&amp;L&amp;"Calibri,Regular"Printed on: &amp;D, &amp;T&amp;R&amp;"Calibri,Regular"Page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4"/>
  <sheetViews>
    <sheetView zoomScale="102" zoomScaleNormal="102" zoomScaleSheetLayoutView="80" workbookViewId="0">
      <selection activeCell="K15" sqref="K15"/>
    </sheetView>
  </sheetViews>
  <sheetFormatPr defaultColWidth="9.109375" defaultRowHeight="13.2" x14ac:dyDescent="0.25"/>
  <cols>
    <col min="1" max="1" width="0.88671875" style="1" customWidth="1"/>
    <col min="2" max="2" width="71.6640625" style="1" customWidth="1"/>
    <col min="3" max="10" width="16.6640625" style="1" customWidth="1"/>
    <col min="11" max="11" width="22.44140625" style="1" customWidth="1"/>
    <col min="12" max="12" width="9.109375" style="61"/>
    <col min="13" max="13" width="12.6640625" style="1" bestFit="1" customWidth="1"/>
    <col min="14" max="16384" width="9.109375" style="1"/>
  </cols>
  <sheetData>
    <row r="1" spans="2:12" x14ac:dyDescent="0.25">
      <c r="B1" s="61"/>
    </row>
    <row r="2" spans="2:12" ht="13.8" thickBot="1" x14ac:dyDescent="0.3"/>
    <row r="3" spans="2:12" ht="17.399999999999999" x14ac:dyDescent="0.3">
      <c r="B3" s="67" t="s">
        <v>25</v>
      </c>
      <c r="C3" s="67"/>
      <c r="D3" s="67"/>
      <c r="E3" s="67"/>
      <c r="F3" s="67"/>
      <c r="G3" s="67"/>
      <c r="H3" s="67"/>
      <c r="I3" s="68"/>
      <c r="J3" s="2" t="s">
        <v>4</v>
      </c>
      <c r="K3" s="3"/>
    </row>
    <row r="4" spans="2:12" x14ac:dyDescent="0.25">
      <c r="J4" s="4" t="s">
        <v>5</v>
      </c>
      <c r="K4" s="5"/>
    </row>
    <row r="5" spans="2:12" x14ac:dyDescent="0.25">
      <c r="B5" s="6" t="s">
        <v>59</v>
      </c>
      <c r="C5" s="7"/>
      <c r="D5" s="7"/>
      <c r="E5" s="7"/>
      <c r="F5" s="7"/>
      <c r="G5" s="7"/>
      <c r="H5" s="7"/>
      <c r="I5" s="7"/>
      <c r="J5" s="8"/>
      <c r="K5" s="5"/>
    </row>
    <row r="6" spans="2:12" ht="13.8" thickBot="1" x14ac:dyDescent="0.3">
      <c r="J6" s="9"/>
      <c r="K6" s="10"/>
    </row>
    <row r="7" spans="2:12" ht="17.25" customHeight="1" x14ac:dyDescent="0.3">
      <c r="B7" s="11" t="s">
        <v>0</v>
      </c>
      <c r="C7" s="12" t="s">
        <v>26</v>
      </c>
      <c r="D7" s="12" t="s">
        <v>24</v>
      </c>
      <c r="E7" s="12" t="s">
        <v>23</v>
      </c>
      <c r="F7" s="12" t="s">
        <v>22</v>
      </c>
      <c r="G7" s="12" t="s">
        <v>21</v>
      </c>
      <c r="H7" s="12" t="s">
        <v>20</v>
      </c>
      <c r="I7" s="12" t="s">
        <v>19</v>
      </c>
      <c r="J7" s="12" t="s">
        <v>3</v>
      </c>
      <c r="K7" s="13" t="s">
        <v>1</v>
      </c>
    </row>
    <row r="8" spans="2:12" ht="17.25" customHeight="1" x14ac:dyDescent="0.3">
      <c r="B8" s="14" t="s">
        <v>2</v>
      </c>
      <c r="C8" s="15"/>
      <c r="D8" s="15"/>
      <c r="E8" s="15"/>
      <c r="F8" s="15"/>
      <c r="G8" s="15"/>
      <c r="H8" s="15"/>
      <c r="I8" s="15"/>
      <c r="J8" s="15"/>
      <c r="K8" s="16"/>
    </row>
    <row r="9" spans="2:12" ht="15.75" customHeight="1" x14ac:dyDescent="0.25">
      <c r="B9" s="17" t="s">
        <v>29</v>
      </c>
      <c r="C9" s="18">
        <v>1559468939.6700001</v>
      </c>
      <c r="D9" s="19"/>
      <c r="E9" s="19"/>
      <c r="F9" s="19"/>
      <c r="G9" s="19"/>
      <c r="H9" s="19"/>
      <c r="I9" s="19"/>
      <c r="J9" s="19"/>
      <c r="K9" s="20"/>
    </row>
    <row r="10" spans="2:12" ht="15.75" customHeight="1" x14ac:dyDescent="0.25">
      <c r="B10" s="17" t="s">
        <v>30</v>
      </c>
      <c r="C10" s="18">
        <v>1431421820.1400001</v>
      </c>
      <c r="D10" s="19"/>
      <c r="E10" s="19"/>
      <c r="F10" s="19"/>
      <c r="G10" s="19"/>
      <c r="H10" s="19"/>
      <c r="I10" s="19"/>
      <c r="J10" s="19"/>
      <c r="K10" s="21">
        <f>C10</f>
        <v>1431421820.1400001</v>
      </c>
    </row>
    <row r="11" spans="2:12" ht="15.75" customHeight="1" x14ac:dyDescent="0.25">
      <c r="B11" s="17" t="s">
        <v>31</v>
      </c>
      <c r="C11" s="18">
        <v>71505561.700000003</v>
      </c>
      <c r="D11" s="19"/>
      <c r="E11" s="19"/>
      <c r="F11" s="19"/>
      <c r="G11" s="19"/>
      <c r="H11" s="19"/>
      <c r="I11" s="19"/>
      <c r="J11" s="19"/>
      <c r="K11" s="21">
        <f>C11</f>
        <v>71505561.700000003</v>
      </c>
    </row>
    <row r="12" spans="2:12" ht="15.75" customHeight="1" x14ac:dyDescent="0.25">
      <c r="B12" s="17" t="s">
        <v>32</v>
      </c>
      <c r="C12" s="18">
        <v>54288366.509999998</v>
      </c>
      <c r="D12" s="19"/>
      <c r="E12" s="19"/>
      <c r="F12" s="19"/>
      <c r="G12" s="19"/>
      <c r="H12" s="19"/>
      <c r="I12" s="19"/>
      <c r="J12" s="19"/>
      <c r="K12" s="21">
        <f>C12</f>
        <v>54288366.509999998</v>
      </c>
    </row>
    <row r="13" spans="2:12" ht="15.75" customHeight="1" x14ac:dyDescent="0.25">
      <c r="B13" s="17" t="s">
        <v>33</v>
      </c>
      <c r="C13" s="18">
        <v>2253191.3199999998</v>
      </c>
      <c r="D13" s="19"/>
      <c r="E13" s="19"/>
      <c r="F13" s="19"/>
      <c r="G13" s="19"/>
      <c r="H13" s="19"/>
      <c r="I13" s="19"/>
      <c r="J13" s="19"/>
      <c r="K13" s="21">
        <f>C13</f>
        <v>2253191.3199999998</v>
      </c>
    </row>
    <row r="14" spans="2:12" ht="15.75" customHeight="1" x14ac:dyDescent="0.25">
      <c r="B14" s="17" t="s">
        <v>34</v>
      </c>
      <c r="C14" s="18">
        <f>SUM(C10:C13)</f>
        <v>1559468939.6700001</v>
      </c>
      <c r="D14" s="19"/>
      <c r="E14" s="19"/>
      <c r="F14" s="19"/>
      <c r="G14" s="19"/>
      <c r="H14" s="19"/>
      <c r="I14" s="19"/>
      <c r="J14" s="19"/>
      <c r="K14" s="21">
        <f>SUM(K10:K13)</f>
        <v>1559468939.6700001</v>
      </c>
      <c r="L14" s="62" t="s">
        <v>81</v>
      </c>
    </row>
    <row r="15" spans="2:12" ht="15.75" customHeight="1" x14ac:dyDescent="0.25">
      <c r="B15" s="17" t="s">
        <v>35</v>
      </c>
      <c r="C15" s="19"/>
      <c r="D15" s="18">
        <v>14391042.25</v>
      </c>
      <c r="E15" s="18">
        <v>4247896.87</v>
      </c>
      <c r="F15" s="18">
        <v>2073582.18</v>
      </c>
      <c r="G15" s="18">
        <v>857462.57</v>
      </c>
      <c r="H15" s="18">
        <v>390823.25</v>
      </c>
      <c r="I15" s="18">
        <v>201551.21</v>
      </c>
      <c r="J15" s="18">
        <v>489129.98</v>
      </c>
      <c r="K15" s="21">
        <f>SUM(D15:J15)</f>
        <v>22651488.310000002</v>
      </c>
      <c r="L15" s="62" t="s">
        <v>80</v>
      </c>
    </row>
    <row r="16" spans="2:12" ht="15.75" customHeight="1" x14ac:dyDescent="0.25">
      <c r="B16" s="17" t="s">
        <v>36</v>
      </c>
      <c r="C16" s="18">
        <v>998777.97</v>
      </c>
      <c r="D16" s="18">
        <v>58923.12</v>
      </c>
      <c r="E16" s="18">
        <v>41495.56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21">
        <f t="shared" ref="K16:K39" si="0">SUM(C16:J16)</f>
        <v>1099196.6500000001</v>
      </c>
      <c r="L16" s="62" t="s">
        <v>94</v>
      </c>
    </row>
    <row r="17" spans="2:12" ht="16.5" customHeight="1" x14ac:dyDescent="0.25">
      <c r="B17" s="22" t="s">
        <v>37</v>
      </c>
      <c r="C17" s="18">
        <f>SUM(C14:C16)</f>
        <v>1560467717.6400001</v>
      </c>
      <c r="D17" s="18">
        <f>SUM(D15:D16)</f>
        <v>14449965.369999999</v>
      </c>
      <c r="E17" s="18">
        <f t="shared" ref="E17:J17" si="1">SUM(E15:E16)</f>
        <v>4289392.43</v>
      </c>
      <c r="F17" s="18">
        <f t="shared" si="1"/>
        <v>2073582.18</v>
      </c>
      <c r="G17" s="18">
        <f t="shared" si="1"/>
        <v>857462.57</v>
      </c>
      <c r="H17" s="18">
        <f t="shared" si="1"/>
        <v>390823.25</v>
      </c>
      <c r="I17" s="18">
        <f t="shared" si="1"/>
        <v>201551.21</v>
      </c>
      <c r="J17" s="18">
        <f t="shared" si="1"/>
        <v>489129.98</v>
      </c>
      <c r="K17" s="21">
        <f t="shared" si="0"/>
        <v>1583219624.6300001</v>
      </c>
    </row>
    <row r="18" spans="2:12" ht="16.5" customHeight="1" x14ac:dyDescent="0.25">
      <c r="B18" s="17" t="s">
        <v>38</v>
      </c>
      <c r="C18" s="18">
        <v>0</v>
      </c>
      <c r="D18" s="18">
        <v>60.66</v>
      </c>
      <c r="E18" s="18">
        <v>1938.22</v>
      </c>
      <c r="F18" s="18">
        <v>8329.07</v>
      </c>
      <c r="G18" s="18">
        <v>21443.58</v>
      </c>
      <c r="H18" s="18">
        <v>12898.43</v>
      </c>
      <c r="I18" s="18">
        <v>6589.67</v>
      </c>
      <c r="J18" s="18">
        <v>8668.69</v>
      </c>
      <c r="K18" s="21">
        <f t="shared" si="0"/>
        <v>59928.320000000007</v>
      </c>
    </row>
    <row r="19" spans="2:12" ht="16.5" customHeight="1" x14ac:dyDescent="0.25">
      <c r="B19" s="17" t="s">
        <v>39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21">
        <f t="shared" si="0"/>
        <v>0</v>
      </c>
    </row>
    <row r="20" spans="2:12" ht="16.5" customHeight="1" x14ac:dyDescent="0.25">
      <c r="B20" s="17" t="s">
        <v>40</v>
      </c>
      <c r="C20" s="18">
        <v>0</v>
      </c>
      <c r="D20" s="18">
        <v>34115.78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21">
        <f t="shared" si="0"/>
        <v>34115.78</v>
      </c>
    </row>
    <row r="21" spans="2:12" ht="16.5" customHeight="1" x14ac:dyDescent="0.25">
      <c r="B21" s="17" t="s">
        <v>41</v>
      </c>
      <c r="C21" s="18">
        <v>14545616.970000001</v>
      </c>
      <c r="D21" s="18">
        <v>2903530.38</v>
      </c>
      <c r="E21" s="18">
        <v>-255812.26</v>
      </c>
      <c r="F21" s="18">
        <v>-116692.77</v>
      </c>
      <c r="G21" s="18">
        <v>57959.68</v>
      </c>
      <c r="H21" s="18">
        <v>20841.93</v>
      </c>
      <c r="I21" s="18">
        <v>2905.17</v>
      </c>
      <c r="J21" s="18">
        <v>0</v>
      </c>
      <c r="K21" s="21">
        <f t="shared" si="0"/>
        <v>17158349.100000001</v>
      </c>
    </row>
    <row r="22" spans="2:12" ht="16.5" customHeight="1" x14ac:dyDescent="0.25">
      <c r="B22" s="17" t="s">
        <v>54</v>
      </c>
      <c r="C22" s="18">
        <f>SUM(C18:C21)</f>
        <v>14545616.970000001</v>
      </c>
      <c r="D22" s="18">
        <f t="shared" ref="D22:J22" si="2">SUM(D18:D21)</f>
        <v>2937706.82</v>
      </c>
      <c r="E22" s="18">
        <f t="shared" si="2"/>
        <v>-253874.04</v>
      </c>
      <c r="F22" s="18">
        <f t="shared" si="2"/>
        <v>-108363.70000000001</v>
      </c>
      <c r="G22" s="18">
        <f t="shared" si="2"/>
        <v>79403.260000000009</v>
      </c>
      <c r="H22" s="18">
        <f t="shared" si="2"/>
        <v>33740.36</v>
      </c>
      <c r="I22" s="18">
        <f t="shared" si="2"/>
        <v>9494.84</v>
      </c>
      <c r="J22" s="18">
        <f t="shared" si="2"/>
        <v>8668.69</v>
      </c>
      <c r="K22" s="21">
        <f>SUM(C22:J22)</f>
        <v>17252393.200000003</v>
      </c>
      <c r="L22" s="62" t="s">
        <v>95</v>
      </c>
    </row>
    <row r="23" spans="2:12" ht="16.5" customHeight="1" x14ac:dyDescent="0.25">
      <c r="B23" s="22" t="s">
        <v>55</v>
      </c>
      <c r="C23" s="18">
        <f>C17-C22</f>
        <v>1545922100.6700001</v>
      </c>
      <c r="D23" s="18">
        <f>D17-D22</f>
        <v>11512258.549999999</v>
      </c>
      <c r="E23" s="18">
        <f t="shared" ref="E23:J23" si="3">E17-E22</f>
        <v>4543266.47</v>
      </c>
      <c r="F23" s="18">
        <f t="shared" si="3"/>
        <v>2181945.88</v>
      </c>
      <c r="G23" s="18">
        <f t="shared" si="3"/>
        <v>778059.30999999994</v>
      </c>
      <c r="H23" s="18">
        <f t="shared" si="3"/>
        <v>357082.89</v>
      </c>
      <c r="I23" s="18">
        <f t="shared" si="3"/>
        <v>192056.37</v>
      </c>
      <c r="J23" s="18">
        <f t="shared" si="3"/>
        <v>480461.29</v>
      </c>
      <c r="K23" s="21">
        <f>SUM(C23:J23)</f>
        <v>1565967231.4300001</v>
      </c>
      <c r="L23" s="62"/>
    </row>
    <row r="24" spans="2:12" ht="16.5" customHeight="1" x14ac:dyDescent="0.25">
      <c r="B24" s="17" t="s">
        <v>42</v>
      </c>
      <c r="C24" s="18">
        <v>42014993.969999999</v>
      </c>
      <c r="D24" s="18">
        <v>-56152.14</v>
      </c>
      <c r="E24" s="18">
        <v>-5318</v>
      </c>
      <c r="F24" s="18">
        <v>-1092.22</v>
      </c>
      <c r="G24" s="18">
        <v>-433.13</v>
      </c>
      <c r="H24" s="18">
        <v>-246.13</v>
      </c>
      <c r="I24" s="18">
        <v>-3</v>
      </c>
      <c r="J24" s="18">
        <v>0</v>
      </c>
      <c r="K24" s="21">
        <f t="shared" si="0"/>
        <v>41951749.349999994</v>
      </c>
      <c r="L24" s="62" t="s">
        <v>87</v>
      </c>
    </row>
    <row r="25" spans="2:12" ht="16.5" customHeight="1" x14ac:dyDescent="0.25">
      <c r="B25" s="17" t="s">
        <v>43</v>
      </c>
      <c r="C25" s="18">
        <v>1488072094.49</v>
      </c>
      <c r="D25" s="18">
        <v>6969550.5199999996</v>
      </c>
      <c r="E25" s="18">
        <v>2123817.6</v>
      </c>
      <c r="F25" s="18">
        <v>1195331.21</v>
      </c>
      <c r="G25" s="18">
        <v>426288.43</v>
      </c>
      <c r="H25" s="18">
        <v>63680.36</v>
      </c>
      <c r="I25" s="18">
        <v>39421.760000000002</v>
      </c>
      <c r="J25" s="18">
        <v>40880.85</v>
      </c>
      <c r="K25" s="21">
        <f t="shared" si="0"/>
        <v>1498931065.2199998</v>
      </c>
      <c r="L25" s="62" t="s">
        <v>83</v>
      </c>
    </row>
    <row r="26" spans="2:12" ht="16.5" customHeight="1" x14ac:dyDescent="0.25">
      <c r="B26" s="22" t="s">
        <v>56</v>
      </c>
      <c r="C26" s="32">
        <f>C23-C24-C25</f>
        <v>15835012.210000038</v>
      </c>
      <c r="D26" s="32">
        <f t="shared" ref="D26:J26" si="4">D23-D24-D25</f>
        <v>4598860.17</v>
      </c>
      <c r="E26" s="32">
        <f t="shared" si="4"/>
        <v>2424766.8699999996</v>
      </c>
      <c r="F26" s="32">
        <f t="shared" si="4"/>
        <v>987706.89000000013</v>
      </c>
      <c r="G26" s="32">
        <f t="shared" si="4"/>
        <v>352204.00999999995</v>
      </c>
      <c r="H26" s="32">
        <f t="shared" si="4"/>
        <v>293648.66000000003</v>
      </c>
      <c r="I26" s="32">
        <f t="shared" si="4"/>
        <v>152637.60999999999</v>
      </c>
      <c r="J26" s="32">
        <f t="shared" si="4"/>
        <v>439580.44</v>
      </c>
      <c r="K26" s="33">
        <f>SUM(C26:J26)</f>
        <v>25084416.860000044</v>
      </c>
      <c r="L26" s="62" t="s">
        <v>89</v>
      </c>
    </row>
    <row r="27" spans="2:12" ht="16.5" customHeight="1" x14ac:dyDescent="0.25">
      <c r="B27" s="17" t="s">
        <v>58</v>
      </c>
      <c r="C27" s="34">
        <f>1-C26/C23</f>
        <v>0.98975691452814007</v>
      </c>
      <c r="D27" s="35">
        <f>1-D26/D23</f>
        <v>0.60052494043403848</v>
      </c>
      <c r="E27" s="35">
        <f t="shared" ref="E27:I27" si="5">1-E26/E23</f>
        <v>0.46629437520093342</v>
      </c>
      <c r="F27" s="35">
        <f t="shared" si="5"/>
        <v>0.5473275029168001</v>
      </c>
      <c r="G27" s="35">
        <f t="shared" si="5"/>
        <v>0.5473301257715173</v>
      </c>
      <c r="H27" s="35">
        <f t="shared" si="5"/>
        <v>0.17764567212951587</v>
      </c>
      <c r="I27" s="35">
        <f t="shared" si="5"/>
        <v>0.2052457827876264</v>
      </c>
      <c r="J27" s="15"/>
      <c r="K27" s="16"/>
    </row>
    <row r="28" spans="2:12" ht="15.75" customHeight="1" x14ac:dyDescent="0.3">
      <c r="B28" s="14" t="s">
        <v>27</v>
      </c>
      <c r="C28" s="15"/>
      <c r="D28" s="15"/>
      <c r="E28" s="15"/>
      <c r="F28" s="15"/>
      <c r="G28" s="15"/>
      <c r="H28" s="15"/>
      <c r="I28" s="15"/>
      <c r="J28" s="15"/>
      <c r="K28" s="16"/>
    </row>
    <row r="29" spans="2:12" ht="15.75" customHeight="1" x14ac:dyDescent="0.25">
      <c r="B29" s="17" t="s">
        <v>44</v>
      </c>
      <c r="C29" s="18">
        <v>14642030.49</v>
      </c>
      <c r="D29" s="18">
        <v>3957288.07</v>
      </c>
      <c r="E29" s="18">
        <v>1993389.53</v>
      </c>
      <c r="F29" s="18">
        <v>670765.53</v>
      </c>
      <c r="G29" s="18">
        <v>170932.91</v>
      </c>
      <c r="H29" s="18">
        <v>96594.78</v>
      </c>
      <c r="I29" s="18">
        <v>20049.990000000002</v>
      </c>
      <c r="J29" s="18">
        <v>182197.38</v>
      </c>
      <c r="K29" s="21">
        <f t="shared" si="0"/>
        <v>21733248.68</v>
      </c>
    </row>
    <row r="30" spans="2:12" ht="15.75" customHeight="1" x14ac:dyDescent="0.25">
      <c r="B30" s="17" t="s">
        <v>45</v>
      </c>
      <c r="C30" s="18">
        <v>1013305.97</v>
      </c>
      <c r="D30" s="18">
        <v>549588.42000000004</v>
      </c>
      <c r="E30" s="18">
        <v>356302.94</v>
      </c>
      <c r="F30" s="18">
        <v>263604.11</v>
      </c>
      <c r="G30" s="18">
        <v>133224.51999999999</v>
      </c>
      <c r="H30" s="18">
        <v>155985.99</v>
      </c>
      <c r="I30" s="18">
        <v>108156.09</v>
      </c>
      <c r="J30" s="18">
        <v>160151.84</v>
      </c>
      <c r="K30" s="21">
        <f t="shared" si="0"/>
        <v>2740319.88</v>
      </c>
    </row>
    <row r="31" spans="2:12" ht="15.75" customHeight="1" x14ac:dyDescent="0.25">
      <c r="B31" s="17" t="s">
        <v>46</v>
      </c>
      <c r="C31" s="18">
        <v>16011.39</v>
      </c>
      <c r="D31" s="18">
        <v>1562.12</v>
      </c>
      <c r="E31" s="18">
        <v>19295.59</v>
      </c>
      <c r="F31" s="18">
        <v>19183.810000000001</v>
      </c>
      <c r="G31" s="18">
        <v>19204.66</v>
      </c>
      <c r="H31" s="18">
        <v>17351.45</v>
      </c>
      <c r="I31" s="18">
        <v>6263.01</v>
      </c>
      <c r="J31" s="18">
        <v>0</v>
      </c>
      <c r="K31" s="21">
        <f t="shared" si="0"/>
        <v>98872.03</v>
      </c>
    </row>
    <row r="32" spans="2:12" ht="15.75" customHeight="1" x14ac:dyDescent="0.25">
      <c r="B32" s="17" t="s">
        <v>47</v>
      </c>
      <c r="C32" s="18">
        <v>163664.35999999999</v>
      </c>
      <c r="D32" s="18">
        <v>90421.56</v>
      </c>
      <c r="E32" s="18">
        <v>55778.81</v>
      </c>
      <c r="F32" s="18">
        <v>34153.440000000002</v>
      </c>
      <c r="G32" s="18">
        <v>28841.919999999998</v>
      </c>
      <c r="H32" s="18">
        <v>23716.44</v>
      </c>
      <c r="I32" s="18">
        <v>18168.52</v>
      </c>
      <c r="J32" s="18">
        <v>97231.22</v>
      </c>
      <c r="K32" s="21">
        <f t="shared" si="0"/>
        <v>511976.27</v>
      </c>
    </row>
    <row r="33" spans="2:12" ht="15.75" customHeight="1" x14ac:dyDescent="0.25">
      <c r="B33" s="22" t="s">
        <v>57</v>
      </c>
      <c r="C33" s="32">
        <f>SUM(C29:C32)</f>
        <v>15835012.210000001</v>
      </c>
      <c r="D33" s="32">
        <f t="shared" ref="D33:J33" si="6">SUM(D29:D32)</f>
        <v>4598860.17</v>
      </c>
      <c r="E33" s="32">
        <f t="shared" si="6"/>
        <v>2424766.87</v>
      </c>
      <c r="F33" s="32">
        <f t="shared" si="6"/>
        <v>987706.89000000013</v>
      </c>
      <c r="G33" s="32">
        <f t="shared" si="6"/>
        <v>352204.00999999995</v>
      </c>
      <c r="H33" s="32">
        <f t="shared" si="6"/>
        <v>293648.65999999997</v>
      </c>
      <c r="I33" s="32">
        <f t="shared" si="6"/>
        <v>152637.60999999999</v>
      </c>
      <c r="J33" s="32">
        <f t="shared" si="6"/>
        <v>439580.43999999994</v>
      </c>
      <c r="K33" s="33">
        <f>SUM(C33:J33)</f>
        <v>25084416.860000007</v>
      </c>
    </row>
    <row r="34" spans="2:12" ht="15.75" customHeight="1" x14ac:dyDescent="0.25">
      <c r="B34" s="17" t="s">
        <v>48</v>
      </c>
      <c r="C34" s="18">
        <v>11791722</v>
      </c>
      <c r="D34" s="18">
        <v>3785483.74</v>
      </c>
      <c r="E34" s="18">
        <v>206445.23</v>
      </c>
      <c r="F34" s="18">
        <v>178073.55</v>
      </c>
      <c r="G34" s="18">
        <v>0</v>
      </c>
      <c r="H34" s="18">
        <v>0</v>
      </c>
      <c r="I34" s="18">
        <v>0</v>
      </c>
      <c r="J34" s="18">
        <v>0</v>
      </c>
      <c r="K34" s="21">
        <f t="shared" si="0"/>
        <v>15961724.520000001</v>
      </c>
      <c r="L34" s="61" t="s">
        <v>93</v>
      </c>
    </row>
    <row r="35" spans="2:12" ht="15.75" customHeight="1" x14ac:dyDescent="0.25">
      <c r="B35" s="17" t="s">
        <v>49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21">
        <f t="shared" si="0"/>
        <v>0</v>
      </c>
    </row>
    <row r="36" spans="2:12" ht="15.75" customHeight="1" x14ac:dyDescent="0.25">
      <c r="B36" s="17" t="s">
        <v>50</v>
      </c>
      <c r="C36" s="18">
        <v>134295.06</v>
      </c>
      <c r="D36" s="18">
        <v>290460.43</v>
      </c>
      <c r="E36" s="18">
        <v>143835.88</v>
      </c>
      <c r="F36" s="18">
        <v>146949.78</v>
      </c>
      <c r="G36" s="18">
        <v>85059.88</v>
      </c>
      <c r="H36" s="18">
        <v>17346.73</v>
      </c>
      <c r="I36" s="18">
        <v>11555.1</v>
      </c>
      <c r="J36" s="18">
        <v>20471.87</v>
      </c>
      <c r="K36" s="21">
        <f t="shared" si="0"/>
        <v>849974.73</v>
      </c>
      <c r="L36" s="62" t="s">
        <v>96</v>
      </c>
    </row>
    <row r="37" spans="2:12" ht="15.75" customHeight="1" x14ac:dyDescent="0.25">
      <c r="B37" s="17" t="s">
        <v>51</v>
      </c>
      <c r="C37" s="18">
        <v>35379.440000000002</v>
      </c>
      <c r="D37" s="18">
        <v>74493.37</v>
      </c>
      <c r="E37" s="18">
        <v>36361.019999999997</v>
      </c>
      <c r="F37" s="18">
        <v>36969.56</v>
      </c>
      <c r="G37" s="18">
        <v>21324.95</v>
      </c>
      <c r="H37" s="18">
        <v>4363.42</v>
      </c>
      <c r="I37" s="18">
        <v>2826</v>
      </c>
      <c r="J37" s="18">
        <v>4917.74</v>
      </c>
      <c r="K37" s="21">
        <f t="shared" si="0"/>
        <v>216635.5</v>
      </c>
      <c r="L37" s="62" t="s">
        <v>97</v>
      </c>
    </row>
    <row r="38" spans="2:12" ht="15.75" customHeight="1" x14ac:dyDescent="0.25">
      <c r="B38" s="17" t="s">
        <v>52</v>
      </c>
      <c r="C38" s="23">
        <v>244177.48</v>
      </c>
      <c r="D38" s="23">
        <v>531842.1</v>
      </c>
      <c r="E38" s="23">
        <v>267463.56</v>
      </c>
      <c r="F38" s="23">
        <v>275548.39</v>
      </c>
      <c r="G38" s="60">
        <v>162316.63</v>
      </c>
      <c r="H38" s="23">
        <v>37216.53</v>
      </c>
      <c r="I38" s="23">
        <v>23453.29</v>
      </c>
      <c r="J38" s="23">
        <v>37698.6</v>
      </c>
      <c r="K38" s="21">
        <f t="shared" si="0"/>
        <v>1579716.5799999998</v>
      </c>
      <c r="L38" s="62" t="s">
        <v>98</v>
      </c>
    </row>
    <row r="39" spans="2:12" ht="15.75" customHeight="1" thickBot="1" x14ac:dyDescent="0.3">
      <c r="B39" s="24" t="s">
        <v>53</v>
      </c>
      <c r="C39" s="25">
        <v>22135.59</v>
      </c>
      <c r="D39" s="25">
        <v>175539.95</v>
      </c>
      <c r="E39" s="25">
        <v>31352.880000000001</v>
      </c>
      <c r="F39" s="25">
        <v>13250.2</v>
      </c>
      <c r="G39" s="25">
        <v>9475.68</v>
      </c>
      <c r="H39" s="25">
        <v>5350.9</v>
      </c>
      <c r="I39" s="25">
        <v>66.83</v>
      </c>
      <c r="J39" s="25">
        <v>0</v>
      </c>
      <c r="K39" s="26">
        <f t="shared" si="0"/>
        <v>257172.03</v>
      </c>
    </row>
    <row r="40" spans="2:12" x14ac:dyDescent="0.25">
      <c r="B40" s="31"/>
      <c r="J40" s="29" t="s">
        <v>18</v>
      </c>
      <c r="K40" s="30" t="s">
        <v>17</v>
      </c>
    </row>
    <row r="41" spans="2:12" x14ac:dyDescent="0.25">
      <c r="B41" s="69" t="s">
        <v>28</v>
      </c>
      <c r="C41" s="69"/>
      <c r="D41" s="69"/>
      <c r="E41" s="69"/>
      <c r="F41" s="69"/>
      <c r="G41" s="69"/>
      <c r="H41" s="69"/>
      <c r="J41" s="29" t="s">
        <v>16</v>
      </c>
      <c r="K41" s="27" t="s">
        <v>15</v>
      </c>
    </row>
    <row r="42" spans="2:12" x14ac:dyDescent="0.25">
      <c r="B42" s="28"/>
      <c r="J42" s="7"/>
      <c r="K42" s="27" t="s">
        <v>14</v>
      </c>
    </row>
    <row r="43" spans="2:12" x14ac:dyDescent="0.25">
      <c r="B43" s="28" t="s">
        <v>13</v>
      </c>
      <c r="D43" s="1" t="s">
        <v>12</v>
      </c>
      <c r="H43" s="1" t="s">
        <v>11</v>
      </c>
      <c r="J43" s="7"/>
      <c r="K43" s="27" t="s">
        <v>10</v>
      </c>
    </row>
    <row r="44" spans="2:12" x14ac:dyDescent="0.25">
      <c r="B44" s="28" t="s">
        <v>9</v>
      </c>
      <c r="D44" s="28" t="s">
        <v>8</v>
      </c>
      <c r="H44" s="28" t="s">
        <v>7</v>
      </c>
      <c r="J44" s="7"/>
      <c r="K44" s="27" t="s">
        <v>6</v>
      </c>
    </row>
  </sheetData>
  <mergeCells count="2">
    <mergeCell ref="B3:I3"/>
    <mergeCell ref="B41:H41"/>
  </mergeCells>
  <printOptions horizontalCentered="1" verticalCentered="1"/>
  <pageMargins left="0" right="0" top="0" bottom="2" header="0.5" footer="0.25"/>
  <pageSetup paperSize="5" scale="71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409128-4979-4f23-a852-468ecea21e21" xsi:nil="true"/>
    <lcf76f155ced4ddcb4097134ff3c332f xmlns="12068579-b3a0-475d-9ab7-b9dd7faeb37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37A16E6DA1249A183D114B01273BF" ma:contentTypeVersion="11" ma:contentTypeDescription="Create a new document." ma:contentTypeScope="" ma:versionID="48fbe6859ef2fe29c44a8d18fc041067">
  <xsd:schema xmlns:xsd="http://www.w3.org/2001/XMLSchema" xmlns:xs="http://www.w3.org/2001/XMLSchema" xmlns:p="http://schemas.microsoft.com/office/2006/metadata/properties" xmlns:ns2="12068579-b3a0-475d-9ab7-b9dd7faeb37b" xmlns:ns3="63409128-4979-4f23-a852-468ecea21e21" targetNamespace="http://schemas.microsoft.com/office/2006/metadata/properties" ma:root="true" ma:fieldsID="79db198c132511f078775a394703841b" ns2:_="" ns3:_="">
    <xsd:import namespace="12068579-b3a0-475d-9ab7-b9dd7faeb37b"/>
    <xsd:import namespace="63409128-4979-4f23-a852-468ecea21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68579-b3a0-475d-9ab7-b9dd7faeb3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75e68fb-3ee9-45a4-ab7d-dc7ea57e4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09128-4979-4f23-a852-468ecea21e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d83855-3e98-4d35-9ce3-f84ba05e3a1f}" ma:internalName="TaxCatchAll" ma:showField="CatchAllData" ma:web="63409128-4979-4f23-a852-468ecea21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AC455A-E869-4C40-8859-23D5AB4B3D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66E2A-A916-47C1-B4BE-F1DD03337B06}">
  <ds:schemaRefs>
    <ds:schemaRef ds:uri="http://schemas.microsoft.com/office/2006/metadata/properties"/>
    <ds:schemaRef ds:uri="http://schemas.microsoft.com/office/infopath/2007/PartnerControls"/>
    <ds:schemaRef ds:uri="63409128-4979-4f23-a852-468ecea21e21"/>
    <ds:schemaRef ds:uri="12068579-b3a0-475d-9ab7-b9dd7faeb37b"/>
  </ds:schemaRefs>
</ds:datastoreItem>
</file>

<file path=customXml/itemProps3.xml><?xml version="1.0" encoding="utf-8"?>
<ds:datastoreItem xmlns:ds="http://schemas.openxmlformats.org/officeDocument/2006/customXml" ds:itemID="{5D4B383B-27D1-460B-AE9F-A1EC5EF8D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68579-b3a0-475d-9ab7-b9dd7faeb37b"/>
    <ds:schemaRef ds:uri="63409128-4979-4f23-a852-468ecea21e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Taxes Receivable</vt:lpstr>
      <vt:lpstr>Certified Collections FY 24-25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IPD</dc:creator>
  <cp:lastModifiedBy>Yuhua Tan</cp:lastModifiedBy>
  <cp:lastPrinted>2025-07-21T20:48:50Z</cp:lastPrinted>
  <dcterms:created xsi:type="dcterms:W3CDTF">2002-10-09T15:39:30Z</dcterms:created>
  <dcterms:modified xsi:type="dcterms:W3CDTF">2025-08-26T21:04:52Z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2024-06-11T15:00:51Z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c89bc6f8-0cd9-45a9-afb5-aef7ff6f54b6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0x0101001DF37A16E6DA1249A183D114B01273BF</vt:lpwstr>
  </property>
  <property fmtid="{D5CDD505-2E9C-101B-9397-08002B2CF9AE}" pid="10" name="MediaServiceImageTags">
    <vt:lpwstr/>
  </property>
</Properties>
</file>